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<sst xmlns="http://schemas.openxmlformats.org/spreadsheetml/2006/main" count="148" uniqueCount="132">
  <si>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</si>
  <si>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</si>
  <si>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</si>
  <si>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</si>
  <si>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</si>
  <si>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</si>
  <si>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</si>
  <si>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</si>
  <si>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</si>
  <si>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</si>
  <si>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</si>
  <si>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</si>
  <si>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</si>
  <si>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</si>
  <si>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</si>
  <si>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</si>
  <si>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</si>
  <si>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</si>
  <si>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</si>
  <si>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</si>
  <si>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</si>
  <si>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</si>
  <si>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</si>
  <si>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</si>
  <si>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</si>
  <si>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</si>
  <si>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</si>
  <si>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</si>
  <si>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</si>
  <si>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</si>
  <si>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</si>
  <si>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</si>
  <si>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</si>
  <si>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</si>
  <si>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</si>
  <si>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</si>
  <si>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</si>
  <si>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</si>
  <si>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</si>
  <si>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</si>
  <si>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</si>
  <si>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</si>
  <si>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</si>
  <si>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</si>
  <si>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</si>
  <si>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</si>
  <si>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</si>
  <si>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</si>
  <si>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</si>
  <si>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</si>
  <si>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</si>
  <si>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</si>
  <si>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</si>
  <si>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</si>
  <si>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</si>
  <si>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</si>
  <si>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</si>
  <si>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</si>
  <si>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</si>
  <si>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</si>
  <si>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</si>
  <si>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</si>
  <si>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</si>
  <si>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</si>
  <si>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</si>
  <si>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</si>
  <si>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</si>
  <si>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</si>
  <si>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</si>
  <si>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</si>
  <si>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</si>
  <si>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</si>
  <si>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</si>
  <si>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</si>
  <si>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</si>
  <si>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</si>
  <si>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</si>
  <si>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</si>
  <si>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</si>
  <si>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</si>
  <si>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</si>
  <si>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</si>
  <si>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</si>
  <si>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</si>
  <si>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</si>
  <si>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</si>
  <si>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</si>
  <si>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</si>
  <si>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</si>
  <si>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</si>
  <si>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</si>
  <si>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</si>
  <si>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</si>
  <si>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</si>
  <si>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</si>
  <si>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</si>
  <si>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</si>
  <si>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</si>
  <si>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</si>
  <si>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</si>
  <si>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</si>
  <si>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</si>
  <si>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</si>
  <si>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</si>
  <si>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</si>
  <si>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</si>
  <si>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</si>
  <si>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</si>
  <si>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</si>
  <si>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</si>
  <si>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</si>
  <si>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</si>
  <si>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</si>
  <si>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</si>
  <si>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</si>
  <si>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</si>
  <si>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</si>
  <si>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</si>
  <si>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</si>
  <si>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</si>
  <si>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</si>
  <si>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</si>
  <si>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</si>
  <si>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</si>
  <si>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</si>
  <si>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</si>
  <si>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</si>
  <si>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</si>
  <si>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</si>
  <si>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</si>
  <si>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 мереж теплопостачаня до житлового будинку  № 1 по вул. Пастерівській (вигтовлення проектно-кошторисної документації)</t>
  </si>
  <si>
    <t>Профінансовано на 01.12.2016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</si>
</sst>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26">
      <selection activeCell="AA57" sqref="AA5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5"/>
      <c r="R2" s="85"/>
      <c r="S2" s="70" t="s">
        <v>51</v>
      </c>
    </row>
    <row r="3" spans="1:19" ht="20.25" customHeight="1">
      <c r="A3" s="105" t="s">
        <v>16</v>
      </c>
      <c r="B3" s="105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5" t="s">
        <v>23</v>
      </c>
      <c r="I3" s="105" t="s">
        <v>24</v>
      </c>
      <c r="J3" s="105" t="s">
        <v>25</v>
      </c>
      <c r="K3" s="105" t="s">
        <v>26</v>
      </c>
      <c r="L3" s="105"/>
      <c r="M3" s="105"/>
      <c r="N3" s="114" t="s">
        <v>11</v>
      </c>
      <c r="O3" s="115" t="s">
        <v>12</v>
      </c>
      <c r="P3" s="116" t="s">
        <v>10</v>
      </c>
      <c r="Q3" s="116"/>
      <c r="R3" s="106" t="s">
        <v>131</v>
      </c>
      <c r="S3" s="119" t="s">
        <v>77</v>
      </c>
    </row>
    <row r="4" spans="1:19" ht="19.5">
      <c r="A4" s="105"/>
      <c r="B4" s="105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5"/>
      <c r="I4" s="105"/>
      <c r="J4" s="105"/>
      <c r="K4" s="105"/>
      <c r="L4" s="105"/>
      <c r="M4" s="105"/>
      <c r="N4" s="114"/>
      <c r="O4" s="114"/>
      <c r="P4" s="117" t="s">
        <v>15</v>
      </c>
      <c r="Q4" s="118"/>
      <c r="R4" s="107"/>
      <c r="S4" s="12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10315193.76</v>
      </c>
      <c r="N7" s="47"/>
      <c r="O7" s="60">
        <f>SUM(O8:O29)</f>
        <v>10315193.76</v>
      </c>
      <c r="P7" s="60">
        <f>SUM(P8:P29)</f>
        <v>10315193.76</v>
      </c>
      <c r="R7" s="60">
        <f>SUM(R8:R29)</f>
        <v>6228494.23</v>
      </c>
      <c r="S7" s="102">
        <f>R7/M7*100</f>
        <v>60.381747303213054</v>
      </c>
    </row>
    <row r="8" spans="1:19" ht="5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v>5648634</v>
      </c>
      <c r="N8" s="48"/>
      <c r="O8" s="76">
        <f>M8</f>
        <v>5648634</v>
      </c>
      <c r="P8" s="76">
        <f>O8</f>
        <v>5648634</v>
      </c>
      <c r="R8" s="88">
        <f>4728107.3+31786.4+1908+28195.2+3803</f>
        <v>4793799.9</v>
      </c>
      <c r="S8" s="103">
        <f>R8/M8*100</f>
        <v>84.86653410364347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0</v>
      </c>
      <c r="S15" s="103">
        <f t="shared" si="1"/>
        <v>0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v>0</v>
      </c>
      <c r="S16" s="103">
        <f t="shared" si="1"/>
        <v>0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v>0</v>
      </c>
      <c r="S18" s="103">
        <f t="shared" si="1"/>
        <v>0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v>134749</v>
      </c>
      <c r="N21" s="48"/>
      <c r="O21" s="76">
        <f t="shared" si="0"/>
        <v>134749</v>
      </c>
      <c r="P21" s="65">
        <f>O21</f>
        <v>134749</v>
      </c>
      <c r="R21" s="98">
        <f>4800+70000</f>
        <v>74800</v>
      </c>
      <c r="S21" s="103">
        <f t="shared" si="1"/>
        <v>55.51061603425629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v>172608</v>
      </c>
      <c r="N22" s="48"/>
      <c r="O22" s="76">
        <f t="shared" si="0"/>
        <v>172608</v>
      </c>
      <c r="P22" s="65">
        <f aca="true" t="shared" si="3" ref="P22:P28">O22</f>
        <v>172608</v>
      </c>
      <c r="R22" s="98">
        <f>4800+90000</f>
        <v>94800</v>
      </c>
      <c r="S22" s="103">
        <f t="shared" si="1"/>
        <v>54.92213570634038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v>173917</v>
      </c>
      <c r="N23" s="48"/>
      <c r="O23" s="76">
        <f t="shared" si="0"/>
        <v>173917</v>
      </c>
      <c r="P23" s="65">
        <f t="shared" si="3"/>
        <v>173917</v>
      </c>
      <c r="R23" s="98">
        <f>4800+90000</f>
        <v>94800</v>
      </c>
      <c r="S23" s="103">
        <f t="shared" si="1"/>
        <v>54.50875992571169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v>130585</v>
      </c>
      <c r="N24" s="48"/>
      <c r="O24" s="76">
        <f t="shared" si="0"/>
        <v>130585</v>
      </c>
      <c r="P24" s="65">
        <f t="shared" si="3"/>
        <v>130585</v>
      </c>
      <c r="R24" s="98">
        <f>4800+89000</f>
        <v>93800</v>
      </c>
      <c r="S24" s="103">
        <f t="shared" si="1"/>
        <v>71.83060841597427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v>173768</v>
      </c>
      <c r="N25" s="48"/>
      <c r="O25" s="76">
        <f t="shared" si="0"/>
        <v>173768</v>
      </c>
      <c r="P25" s="65">
        <f t="shared" si="3"/>
        <v>173768</v>
      </c>
      <c r="R25" s="98">
        <f>4800+68000</f>
        <v>72800</v>
      </c>
      <c r="S25" s="103">
        <f t="shared" si="1"/>
        <v>41.89494038027715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1924935.3399999999</v>
      </c>
      <c r="S30" s="81">
        <f aca="true" t="shared" si="4" ref="S30:S76">R30/M30*100</f>
        <v>23.63149515047016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</f>
        <v>1924935.3399999999</v>
      </c>
      <c r="S31" s="82">
        <f t="shared" si="4"/>
        <v>23.63149515047016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0</v>
      </c>
      <c r="S32" s="81">
        <f t="shared" si="4"/>
        <v>0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0</v>
      </c>
      <c r="S33" s="82">
        <f t="shared" si="4"/>
        <v>0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80065934.78</v>
      </c>
      <c r="N34" s="47">
        <f>N35+N39+N45+N49+N53+N55+N56+N57+N60+N63+N66+N67+N68+N69+N70+N71+N72+N58</f>
        <v>80065934.78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71674442.09000002</v>
      </c>
      <c r="S34" s="81">
        <f t="shared" si="4"/>
        <v>89.51927219352702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8364655.54</v>
      </c>
      <c r="S35" s="82">
        <f t="shared" si="4"/>
        <v>80.63717599197932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</f>
        <v>4389504.08</v>
      </c>
      <c r="S37" s="86">
        <f t="shared" si="4"/>
        <v>71.75323383735186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</f>
        <v>301861.86000000004</v>
      </c>
      <c r="S38" s="87">
        <f t="shared" si="4"/>
        <v>88.6785722679201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5195852.42</v>
      </c>
      <c r="S39" s="82">
        <f t="shared" si="4"/>
        <v>94.99788680376784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</f>
        <v>2826542.66</v>
      </c>
      <c r="S42" s="87">
        <f t="shared" si="4"/>
        <v>91.17644254341823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625900</v>
      </c>
      <c r="N45" s="48">
        <f>N46+N47+N48</f>
        <v>625900</v>
      </c>
      <c r="O45" s="56"/>
      <c r="P45" s="56"/>
      <c r="R45" s="48">
        <f>R46+R47+R48</f>
        <v>516156.55000000005</v>
      </c>
      <c r="S45" s="82">
        <f t="shared" si="4"/>
        <v>82.4662965329925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187900</v>
      </c>
      <c r="N48" s="30">
        <v>187900</v>
      </c>
      <c r="O48" s="56"/>
      <c r="P48" s="56"/>
      <c r="R48" s="30">
        <f>2357.42+16410.77+16575.26+17703.29+14605.33+20951.08</f>
        <v>88603.15</v>
      </c>
      <c r="S48" s="86">
        <f t="shared" si="4"/>
        <v>47.154417243214475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1435434.67</v>
      </c>
      <c r="S49" s="82">
        <f t="shared" si="4"/>
        <v>67.61350306170513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</f>
        <v>6542.02</v>
      </c>
      <c r="S52" s="86">
        <f t="shared" si="4"/>
        <v>31.626879381194108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128500.84000000001</v>
      </c>
      <c r="S53" s="82">
        <f t="shared" si="4"/>
        <v>62.38237964163136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</f>
        <v>128500.84000000001</v>
      </c>
      <c r="S54" s="87">
        <f t="shared" si="4"/>
        <v>62.38237964163136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</f>
        <v>3512126.2399999993</v>
      </c>
      <c r="S55" s="82">
        <f t="shared" si="4"/>
        <v>85.45987028553431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19021537.95</v>
      </c>
      <c r="N56" s="52">
        <v>19021537.95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</f>
        <v>17704334.390000004</v>
      </c>
      <c r="S56" s="82">
        <f t="shared" si="4"/>
        <v>93.0751994740783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1379659.65</v>
      </c>
      <c r="S58" s="89">
        <f t="shared" si="4"/>
        <v>63.129389987714454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</f>
        <v>1379659.65</v>
      </c>
      <c r="S59" s="86">
        <f t="shared" si="4"/>
        <v>63.129389987714454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669172.4299999998</v>
      </c>
      <c r="S63" s="82">
        <f t="shared" si="4"/>
        <v>64.74817900338653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</f>
        <v>616986.7299999999</v>
      </c>
      <c r="S64" s="82">
        <f t="shared" si="4"/>
        <v>66.09391858596678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</f>
        <v>52185.700000000004</v>
      </c>
      <c r="S65" s="82">
        <f t="shared" si="4"/>
        <v>52.185700000000004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70353.86</v>
      </c>
      <c r="N67" s="48">
        <f>59136-23.2+11241.06</f>
        <v>70353.86</v>
      </c>
      <c r="O67" s="56"/>
      <c r="P67" s="56"/>
      <c r="R67" s="48">
        <v>15318.9</v>
      </c>
      <c r="S67" s="82">
        <f t="shared" si="4"/>
        <v>21.774071813543706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8023498.8</v>
      </c>
      <c r="S72" s="89">
        <f t="shared" si="4"/>
        <v>80.18677970803952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</f>
        <v>2124822</v>
      </c>
      <c r="S75" s="86">
        <f t="shared" si="4"/>
        <v>60.709199999999996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98555163.53999999</v>
      </c>
      <c r="N76" s="60">
        <f>N7+N30+N32+N34</f>
        <v>80094334.78</v>
      </c>
      <c r="O76" s="60">
        <f>O7+O30+O32+O34</f>
        <v>18460828.759999998</v>
      </c>
      <c r="P76" s="60">
        <f>P7+P30+P32+P34</f>
        <v>18460828.759999998</v>
      </c>
      <c r="R76" s="79">
        <f>R30+R32+R34+R7</f>
        <v>79827871.66000003</v>
      </c>
      <c r="S76" s="81">
        <f t="shared" si="4"/>
        <v>80.9981626458372</v>
      </c>
    </row>
    <row r="77" spans="2:15" ht="12.75" hidden="1">
      <c r="B77">
        <v>2240</v>
      </c>
      <c r="M77" s="41">
        <f>M33+M36+M39+M46+M55+M56+M60+M67</f>
        <v>51136121.94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7247443.2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62044512.85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2016-12-01T10:49:13Z</dcterms:modified>
  <cp:category/>
  <cp:version/>
  <cp:contentType/>
  <cp:contentStatus/>
</cp:coreProperties>
</file>